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5" yWindow="-15" windowWidth="10200" windowHeight="7860" firstSheet="2" activeTab="2"/>
  </bookViews>
  <sheets>
    <sheet name="CUADRE ITBIS- Febrero 2025" sheetId="1" state="hidden" r:id="rId1"/>
    <sheet name="CUADRE ITBIS- Mayo 2025" sheetId="2" state="hidden" r:id="rId2"/>
    <sheet name="Cuadre Itbis" sheetId="3" r:id="rId3"/>
  </sheets>
  <definedNames>
    <definedName name="_xlnm.Print_Area" localSheetId="0">'CUADRE ITBIS- Febrero 2025'!$A$1:$K$27</definedName>
    <definedName name="_xlnm.Print_Area" localSheetId="1">'CUADRE ITBIS- Mayo 2025'!$A$1:$K$27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3" l="1"/>
  <c r="I10" i="3"/>
  <c r="H9" i="3"/>
  <c r="I9" i="3" s="1"/>
  <c r="J8" i="3"/>
  <c r="J11" i="3" s="1"/>
  <c r="G8" i="3"/>
  <c r="G11" i="3" s="1"/>
  <c r="D5" i="3" s="1"/>
  <c r="I7" i="3"/>
  <c r="H11" i="3"/>
  <c r="D8" i="3" s="1"/>
  <c r="I8" i="3" l="1"/>
  <c r="I11" i="3" s="1"/>
  <c r="D7" i="3"/>
  <c r="D6" i="3" s="1"/>
  <c r="D24" i="3" s="1"/>
  <c r="D16" i="3"/>
  <c r="D18" i="3" s="1"/>
  <c r="D14" i="3"/>
  <c r="D20" i="3"/>
  <c r="I8" i="2"/>
  <c r="I9" i="2"/>
  <c r="I10" i="2"/>
  <c r="H8" i="2"/>
  <c r="H7" i="2"/>
  <c r="D23" i="2" l="1"/>
  <c r="M20" i="2"/>
  <c r="J11" i="2"/>
  <c r="G11" i="2"/>
  <c r="D5" i="2" s="1"/>
  <c r="H11" i="2"/>
  <c r="D8" i="2" s="1"/>
  <c r="D23" i="1"/>
  <c r="M20" i="1"/>
  <c r="J11" i="1"/>
  <c r="H11" i="1"/>
  <c r="D8" i="1" s="1"/>
  <c r="G11" i="1"/>
  <c r="D5" i="1" s="1"/>
  <c r="H7" i="1"/>
  <c r="I7" i="1" s="1"/>
  <c r="I11" i="1" s="1"/>
  <c r="I7" i="2" l="1"/>
  <c r="I11" i="2" s="1"/>
  <c r="D17" i="2"/>
  <c r="D19" i="2" s="1"/>
  <c r="D7" i="2"/>
  <c r="D6" i="2" s="1"/>
  <c r="D25" i="2" s="1"/>
  <c r="D7" i="1"/>
  <c r="D6" i="1" s="1"/>
  <c r="D25" i="1" s="1"/>
  <c r="D17" i="1"/>
  <c r="D19" i="1" s="1"/>
  <c r="D28" i="2" l="1"/>
  <c r="D27" i="2"/>
  <c r="D29" i="2" s="1"/>
</calcChain>
</file>

<file path=xl/sharedStrings.xml><?xml version="1.0" encoding="utf-8"?>
<sst xmlns="http://schemas.openxmlformats.org/spreadsheetml/2006/main" count="103" uniqueCount="39">
  <si>
    <t>CENTRO DE REFRIGERACION Y MULT. HERNANDEZ SANTANA SRL</t>
  </si>
  <si>
    <t>Febrero, 2025</t>
  </si>
  <si>
    <t>ANEXO 1</t>
  </si>
  <si>
    <t>SUBTOTAL</t>
  </si>
  <si>
    <t>DETALLE POR TIPO DE NCF</t>
  </si>
  <si>
    <t>VENTAS EXENTAS</t>
  </si>
  <si>
    <t>TIPO NCF</t>
  </si>
  <si>
    <t>ITBIS</t>
  </si>
  <si>
    <t>TOTAL</t>
  </si>
  <si>
    <t>CANTIDAD</t>
  </si>
  <si>
    <t>VENTAS GRAVADAS</t>
  </si>
  <si>
    <t>Ventas NCF B01</t>
  </si>
  <si>
    <t>ITBIS EN VENTAS</t>
  </si>
  <si>
    <t>Ventas NCF B02</t>
  </si>
  <si>
    <t>Ventas NCF B14</t>
  </si>
  <si>
    <t>MENOS:</t>
  </si>
  <si>
    <t>Ventas NCF B04</t>
  </si>
  <si>
    <t>ITBIS EN COMPRAS Y GASTOS</t>
  </si>
  <si>
    <t>SALDO A FAVOR ANTERIOR</t>
  </si>
  <si>
    <t>ITBIS PAGADO EN IMPORTACIONES</t>
  </si>
  <si>
    <t>Nota: Diferencia a pagar:</t>
  </si>
  <si>
    <t>ITBIS COMPENSABLE (NORMA 2-05)</t>
  </si>
  <si>
    <t xml:space="preserve">Si es positivo Representa la diferencia a pagar por el contribuyente. </t>
  </si>
  <si>
    <t>RETENCION DEL ESTADO</t>
  </si>
  <si>
    <t>ITBIS COMPENSABLE (NORMA 8-04)</t>
  </si>
  <si>
    <t xml:space="preserve">Si es Negativo Representa el monto acumulado de saldo a favor. </t>
  </si>
  <si>
    <t>Diferencia a pagar</t>
  </si>
  <si>
    <t>ITBIS RETENIDO A PAGAR</t>
  </si>
  <si>
    <r>
      <t xml:space="preserve">Nota: </t>
    </r>
    <r>
      <rPr>
        <b/>
        <sz val="12"/>
        <rFont val="Arial"/>
        <family val="2"/>
      </rPr>
      <t>el Itbis Retenido no es compensable se requiere pagar en todo caso.</t>
    </r>
  </si>
  <si>
    <t>TOTAL GENERAL A PAGAR</t>
  </si>
  <si>
    <t>Estas casillas si no las vamos a usar con este cliente la puedes ocultar al momento de enviarla</t>
  </si>
  <si>
    <t>VENTAS VERIFONE</t>
  </si>
  <si>
    <t>% Coeficiente de Proporcinalidad</t>
  </si>
  <si>
    <t>EMPRESA X</t>
  </si>
  <si>
    <t>2025</t>
  </si>
  <si>
    <t>DETALLE POR NCF (ITBIS SEPARADO)</t>
  </si>
  <si>
    <t>ITBIS RETENIDO</t>
  </si>
  <si>
    <t>Ventas NCF B15</t>
  </si>
  <si>
    <r>
      <t xml:space="preserve">Nota: </t>
    </r>
    <r>
      <rPr>
        <b/>
        <sz val="11"/>
        <rFont val="Arial"/>
        <family val="2"/>
      </rPr>
      <t>el Itbis Retenido no es compensable se requiere pagar en todo caso.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</si>
</sst>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_-;\-* #,##0.00_-;_-* &quot;-&quot;??_-;_-@_-"/>
    <numFmt numFmtId="165" formatCode="#,##0.0"/>
  </numFmts>
  <fonts count="17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b/>
      <sz val="14"/>
      <color rgb="FFFF0000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100">
    <xf numFmtId="0" fontId="0" fillId="0" borderId="0" xfId="0"/>
    <xf numFmtId="0" fontId="1" fillId="0" borderId="0" xfId="2"/>
    <xf numFmtId="0" fontId="4" fillId="0" borderId="0" xfId="2" applyFont="1" applyAlignment="1">
      <alignment horizontal="right"/>
    </xf>
    <xf numFmtId="0" fontId="5" fillId="0" borderId="0" xfId="2" applyFont="1"/>
    <xf numFmtId="4" fontId="6" fillId="0" borderId="7" xfId="2" applyNumberFormat="1" applyFont="1" applyBorder="1" applyAlignment="1">
      <alignment horizontal="left"/>
    </xf>
    <xf numFmtId="4" fontId="7" fillId="0" borderId="8" xfId="2" applyNumberFormat="1" applyFont="1" applyBorder="1"/>
    <xf numFmtId="4" fontId="4" fillId="0" borderId="0" xfId="2" applyNumberFormat="1" applyFont="1" applyAlignment="1">
      <alignment horizontal="right"/>
    </xf>
    <xf numFmtId="0" fontId="8" fillId="0" borderId="0" xfId="2" applyFont="1"/>
    <xf numFmtId="4" fontId="7" fillId="0" borderId="0" xfId="2" applyNumberFormat="1" applyFont="1"/>
    <xf numFmtId="4" fontId="1" fillId="0" borderId="0" xfId="2" applyNumberFormat="1"/>
    <xf numFmtId="0" fontId="8" fillId="0" borderId="9" xfId="2" applyFont="1" applyBorder="1" applyAlignment="1">
      <alignment horizontal="center"/>
    </xf>
    <xf numFmtId="4" fontId="8" fillId="0" borderId="9" xfId="2" applyNumberFormat="1" applyFont="1" applyBorder="1" applyAlignment="1">
      <alignment horizontal="center"/>
    </xf>
    <xf numFmtId="4" fontId="4" fillId="0" borderId="9" xfId="2" applyNumberFormat="1" applyFont="1" applyBorder="1"/>
    <xf numFmtId="4" fontId="1" fillId="0" borderId="9" xfId="2" applyNumberFormat="1" applyBorder="1"/>
    <xf numFmtId="0" fontId="1" fillId="0" borderId="9" xfId="2" applyBorder="1" applyAlignment="1">
      <alignment horizontal="center"/>
    </xf>
    <xf numFmtId="4" fontId="3" fillId="0" borderId="8" xfId="2" applyNumberFormat="1" applyFont="1" applyBorder="1"/>
    <xf numFmtId="164" fontId="0" fillId="0" borderId="0" xfId="3" applyFont="1"/>
    <xf numFmtId="4" fontId="3" fillId="0" borderId="7" xfId="2" applyNumberFormat="1" applyFont="1" applyBorder="1"/>
    <xf numFmtId="4" fontId="6" fillId="0" borderId="7" xfId="2" applyNumberFormat="1" applyFont="1" applyBorder="1"/>
    <xf numFmtId="4" fontId="3" fillId="0" borderId="0" xfId="2" applyNumberFormat="1" applyFont="1"/>
    <xf numFmtId="0" fontId="9" fillId="0" borderId="0" xfId="2" applyFont="1" applyAlignment="1">
      <alignment horizontal="center"/>
    </xf>
    <xf numFmtId="164" fontId="1" fillId="0" borderId="0" xfId="1" applyFont="1"/>
    <xf numFmtId="4" fontId="1" fillId="0" borderId="0" xfId="2" applyNumberFormat="1" applyProtection="1">
      <protection locked="0"/>
    </xf>
    <xf numFmtId="4" fontId="7" fillId="0" borderId="0" xfId="2" applyNumberFormat="1" applyFont="1" applyProtection="1">
      <protection locked="0"/>
    </xf>
    <xf numFmtId="4" fontId="7" fillId="0" borderId="8" xfId="2" applyNumberFormat="1" applyFont="1" applyBorder="1" applyProtection="1">
      <protection locked="0"/>
    </xf>
    <xf numFmtId="4" fontId="10" fillId="0" borderId="0" xfId="2" applyNumberFormat="1" applyFont="1" applyProtection="1">
      <protection locked="0"/>
    </xf>
    <xf numFmtId="4" fontId="7" fillId="0" borderId="6" xfId="2" applyNumberFormat="1" applyFont="1" applyBorder="1"/>
    <xf numFmtId="4" fontId="8" fillId="0" borderId="0" xfId="2" applyNumberFormat="1" applyFont="1" applyAlignment="1">
      <alignment horizontal="center"/>
    </xf>
    <xf numFmtId="43" fontId="1" fillId="0" borderId="0" xfId="2" applyNumberFormat="1" applyProtection="1">
      <protection locked="0"/>
    </xf>
    <xf numFmtId="165" fontId="1" fillId="0" borderId="0" xfId="2" applyNumberFormat="1"/>
    <xf numFmtId="4" fontId="11" fillId="0" borderId="4" xfId="2" applyNumberFormat="1" applyFont="1" applyBorder="1"/>
    <xf numFmtId="0" fontId="12" fillId="0" borderId="5" xfId="2" applyFont="1" applyBorder="1"/>
    <xf numFmtId="4" fontId="12" fillId="0" borderId="6" xfId="2" applyNumberFormat="1" applyFont="1" applyBorder="1"/>
    <xf numFmtId="4" fontId="13" fillId="0" borderId="0" xfId="2" applyNumberFormat="1" applyFont="1" applyProtection="1">
      <protection locked="0"/>
    </xf>
    <xf numFmtId="0" fontId="3" fillId="0" borderId="0" xfId="2" applyFont="1"/>
    <xf numFmtId="4" fontId="7" fillId="0" borderId="10" xfId="2" applyNumberFormat="1" applyFont="1" applyBorder="1" applyProtection="1">
      <protection locked="0"/>
    </xf>
    <xf numFmtId="4" fontId="7" fillId="0" borderId="11" xfId="2" applyNumberFormat="1" applyFont="1" applyBorder="1" applyProtection="1">
      <protection locked="0"/>
    </xf>
    <xf numFmtId="4" fontId="7" fillId="0" borderId="12" xfId="2" applyNumberFormat="1" applyFont="1" applyBorder="1"/>
    <xf numFmtId="164" fontId="1" fillId="0" borderId="0" xfId="2" applyNumberFormat="1"/>
    <xf numFmtId="164" fontId="15" fillId="0" borderId="0" xfId="2" applyNumberFormat="1" applyFont="1"/>
    <xf numFmtId="0" fontId="1" fillId="2" borderId="0" xfId="2" applyFill="1"/>
    <xf numFmtId="4" fontId="6" fillId="2" borderId="7" xfId="2" applyNumberFormat="1" applyFont="1" applyFill="1" applyBorder="1" applyAlignment="1">
      <alignment horizontal="left"/>
    </xf>
    <xf numFmtId="0" fontId="7" fillId="2" borderId="0" xfId="2" applyFont="1" applyFill="1"/>
    <xf numFmtId="4" fontId="7" fillId="2" borderId="8" xfId="2" applyNumberFormat="1" applyFont="1" applyFill="1" applyBorder="1"/>
    <xf numFmtId="4" fontId="1" fillId="2" borderId="0" xfId="2" applyNumberFormat="1" applyFill="1" applyProtection="1">
      <protection locked="0"/>
    </xf>
    <xf numFmtId="0" fontId="1" fillId="2" borderId="4" xfId="2" applyFill="1" applyBorder="1"/>
    <xf numFmtId="0" fontId="1" fillId="2" borderId="5" xfId="2" applyFill="1" applyBorder="1"/>
    <xf numFmtId="0" fontId="1" fillId="2" borderId="6" xfId="2" applyFill="1" applyBorder="1"/>
    <xf numFmtId="4" fontId="0" fillId="0" borderId="0" xfId="0" applyNumberFormat="1" applyProtection="1">
      <protection locked="0"/>
    </xf>
    <xf numFmtId="4" fontId="6" fillId="0" borderId="7" xfId="2" applyNumberFormat="1" applyFont="1" applyBorder="1" applyAlignment="1">
      <alignment horizontal="left"/>
    </xf>
    <xf numFmtId="9" fontId="1" fillId="0" borderId="0" xfId="2" applyNumberFormat="1"/>
    <xf numFmtId="10" fontId="1" fillId="0" borderId="0" xfId="2" applyNumberFormat="1"/>
    <xf numFmtId="164" fontId="16" fillId="0" borderId="0" xfId="1" applyFont="1"/>
    <xf numFmtId="4" fontId="2" fillId="0" borderId="1" xfId="2" applyNumberFormat="1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2" fillId="0" borderId="5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/>
    </xf>
    <xf numFmtId="49" fontId="3" fillId="0" borderId="2" xfId="2" applyNumberFormat="1" applyFont="1" applyBorder="1" applyAlignment="1">
      <alignment horizontal="center"/>
    </xf>
    <xf numFmtId="49" fontId="3" fillId="0" borderId="3" xfId="2" applyNumberFormat="1" applyFont="1" applyBorder="1" applyAlignment="1">
      <alignment horizontal="center"/>
    </xf>
    <xf numFmtId="4" fontId="6" fillId="0" borderId="7" xfId="2" applyNumberFormat="1" applyFont="1" applyBorder="1" applyAlignment="1">
      <alignment horizontal="left"/>
    </xf>
    <xf numFmtId="4" fontId="6" fillId="0" borderId="0" xfId="2" applyNumberFormat="1" applyFont="1" applyAlignment="1">
      <alignment horizontal="left"/>
    </xf>
    <xf numFmtId="4" fontId="3" fillId="0" borderId="1" xfId="2" applyNumberFormat="1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  <xf numFmtId="0" fontId="1" fillId="0" borderId="9" xfId="2" applyBorder="1"/>
    <xf numFmtId="4" fontId="8" fillId="0" borderId="0" xfId="2" applyNumberFormat="1" applyFont="1"/>
    <xf numFmtId="0" fontId="16" fillId="0" borderId="0" xfId="2" applyFont="1"/>
    <xf numFmtId="4" fontId="7" fillId="0" borderId="0" xfId="2" applyNumberFormat="1" applyFont="1" applyBorder="1" applyProtection="1">
      <protection locked="0"/>
    </xf>
    <xf numFmtId="4" fontId="1" fillId="0" borderId="0" xfId="2" applyNumberFormat="1" applyBorder="1"/>
    <xf numFmtId="4" fontId="1" fillId="0" borderId="0" xfId="2" applyNumberFormat="1" applyBorder="1" applyProtection="1">
      <protection locked="0"/>
    </xf>
    <xf numFmtId="0" fontId="1" fillId="0" borderId="0" xfId="2" applyBorder="1"/>
    <xf numFmtId="4" fontId="7" fillId="0" borderId="0" xfId="2" applyNumberFormat="1" applyFont="1" applyBorder="1"/>
    <xf numFmtId="4" fontId="3" fillId="0" borderId="0" xfId="2" applyNumberFormat="1" applyFont="1" applyBorder="1"/>
    <xf numFmtId="164" fontId="0" fillId="0" borderId="0" xfId="3" applyFont="1" applyBorder="1"/>
    <xf numFmtId="4" fontId="3" fillId="0" borderId="1" xfId="2" applyNumberFormat="1" applyFont="1" applyBorder="1"/>
    <xf numFmtId="0" fontId="3" fillId="0" borderId="2" xfId="2" applyFont="1" applyBorder="1"/>
    <xf numFmtId="4" fontId="7" fillId="0" borderId="7" xfId="2" applyNumberFormat="1" applyFont="1" applyBorder="1" applyProtection="1">
      <protection locked="0"/>
    </xf>
    <xf numFmtId="164" fontId="1" fillId="0" borderId="0" xfId="2" applyNumberFormat="1" applyBorder="1"/>
    <xf numFmtId="0" fontId="7" fillId="0" borderId="0" xfId="2" applyFont="1"/>
    <xf numFmtId="164" fontId="1" fillId="0" borderId="0" xfId="1" applyFont="1" applyBorder="1"/>
    <xf numFmtId="0" fontId="1" fillId="0" borderId="4" xfId="2" applyBorder="1"/>
    <xf numFmtId="0" fontId="1" fillId="0" borderId="5" xfId="2" applyBorder="1"/>
    <xf numFmtId="0" fontId="1" fillId="0" borderId="6" xfId="2" applyBorder="1"/>
    <xf numFmtId="4" fontId="7" fillId="0" borderId="3" xfId="2" applyNumberFormat="1" applyFont="1" applyBorder="1"/>
    <xf numFmtId="0" fontId="7" fillId="0" borderId="0" xfId="2" applyFont="1" applyBorder="1"/>
    <xf numFmtId="49" fontId="3" fillId="0" borderId="1" xfId="2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3" xfId="2" applyNumberFormat="1" applyFont="1" applyBorder="1" applyAlignment="1">
      <alignment horizontal="center" vertical="center"/>
    </xf>
    <xf numFmtId="4" fontId="6" fillId="0" borderId="1" xfId="2" applyNumberFormat="1" applyFont="1" applyBorder="1" applyAlignment="1">
      <alignment horizontal="left"/>
    </xf>
    <xf numFmtId="4" fontId="6" fillId="0" borderId="2" xfId="2" applyNumberFormat="1" applyFont="1" applyBorder="1" applyAlignment="1">
      <alignment horizontal="left"/>
    </xf>
    <xf numFmtId="4" fontId="11" fillId="0" borderId="0" xfId="2" applyNumberFormat="1" applyFont="1" applyProtection="1">
      <protection locked="0"/>
    </xf>
    <xf numFmtId="4" fontId="3" fillId="0" borderId="0" xfId="2" applyNumberFormat="1" applyFont="1" applyAlignment="1">
      <alignment horizontal="center"/>
    </xf>
    <xf numFmtId="43" fontId="7" fillId="0" borderId="0" xfId="2" applyNumberFormat="1" applyFont="1" applyProtection="1">
      <protection locked="0"/>
    </xf>
    <xf numFmtId="165" fontId="7" fillId="0" borderId="0" xfId="2" applyNumberFormat="1" applyFont="1"/>
  </cellXfs>
  <cellStyles count="4">
    <cellStyle name="Millares" xfId="1" builtinId="3"/>
    <cellStyle name="Millares 3" xf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zoomScale="80" zoomScaleNormal="80" workbookViewId="0">
      <selection activeCell="K8" sqref="K8"/>
    </sheetView>
  </sheetViews>
  <sheetFormatPr baseColWidth="10" defaultColWidth="11.5" defaultRowHeight="15"/>
  <cols>
    <col min="1" max="2" width="11.5" style="1"/>
    <col min="3" max="3" width="28.75" style="1" customWidth="1"/>
    <col min="4" max="4" width="18.5" style="1" customWidth="1"/>
    <col min="5" max="5" width="11.5" style="1"/>
    <col min="6" max="6" width="37.125" style="1" customWidth="1"/>
    <col min="7" max="7" width="15.5" style="1" customWidth="1"/>
    <col min="8" max="9" width="14" style="1" customWidth="1"/>
    <col min="10" max="10" width="11.5" style="1"/>
    <col min="11" max="11" width="15" style="1" customWidth="1"/>
    <col min="12" max="12" width="14.375" style="1" bestFit="1" customWidth="1"/>
    <col min="13" max="13" width="12.875" style="1" bestFit="1" customWidth="1"/>
    <col min="14" max="16384" width="11.5" style="1"/>
  </cols>
  <sheetData>
    <row r="1" spans="2:13" ht="15.75" thickBot="1"/>
    <row r="2" spans="2:13" ht="21.6" customHeight="1">
      <c r="B2" s="53" t="s">
        <v>0</v>
      </c>
      <c r="C2" s="54"/>
      <c r="D2" s="55"/>
    </row>
    <row r="3" spans="2:13" ht="23.45" customHeight="1" thickBot="1">
      <c r="B3" s="56"/>
      <c r="C3" s="57"/>
      <c r="D3" s="58"/>
    </row>
    <row r="4" spans="2:13" ht="15.75">
      <c r="B4" s="59" t="s">
        <v>1</v>
      </c>
      <c r="C4" s="60"/>
      <c r="D4" s="61"/>
      <c r="E4" s="2"/>
      <c r="F4" s="3" t="s">
        <v>2</v>
      </c>
    </row>
    <row r="5" spans="2:13">
      <c r="B5" s="62" t="s">
        <v>3</v>
      </c>
      <c r="C5" s="63"/>
      <c r="D5" s="5">
        <f>+G11</f>
        <v>19900</v>
      </c>
      <c r="E5" s="6"/>
      <c r="F5" s="7" t="s">
        <v>4</v>
      </c>
    </row>
    <row r="6" spans="2:13">
      <c r="B6" s="4" t="s">
        <v>5</v>
      </c>
      <c r="C6" s="8"/>
      <c r="D6" s="5">
        <f>D5-D7</f>
        <v>0</v>
      </c>
      <c r="E6" s="9"/>
      <c r="F6" s="10" t="s">
        <v>6</v>
      </c>
      <c r="G6" s="11" t="s">
        <v>3</v>
      </c>
      <c r="H6" s="11" t="s">
        <v>7</v>
      </c>
      <c r="I6" s="11" t="s">
        <v>8</v>
      </c>
      <c r="J6" s="11" t="s">
        <v>9</v>
      </c>
    </row>
    <row r="7" spans="2:13">
      <c r="B7" s="4" t="s">
        <v>10</v>
      </c>
      <c r="C7" s="8"/>
      <c r="D7" s="5">
        <f>+D8/0.18</f>
        <v>19900</v>
      </c>
      <c r="E7" s="9"/>
      <c r="F7" s="12" t="s">
        <v>11</v>
      </c>
      <c r="G7" s="13">
        <v>19900</v>
      </c>
      <c r="H7" s="13">
        <f>+G7*0.18</f>
        <v>3582</v>
      </c>
      <c r="I7" s="13">
        <f>SUM(G7:H7)</f>
        <v>23482</v>
      </c>
      <c r="J7" s="14">
        <v>2</v>
      </c>
    </row>
    <row r="8" spans="2:13">
      <c r="B8" s="4" t="s">
        <v>12</v>
      </c>
      <c r="C8" s="8"/>
      <c r="D8" s="5">
        <f>+H11</f>
        <v>3582</v>
      </c>
      <c r="F8" s="12" t="s">
        <v>13</v>
      </c>
      <c r="G8" s="13"/>
      <c r="H8" s="13"/>
      <c r="I8" s="13"/>
      <c r="J8" s="14"/>
    </row>
    <row r="9" spans="2:13" ht="15.75">
      <c r="B9" s="4"/>
      <c r="C9" s="8"/>
      <c r="D9" s="15"/>
      <c r="E9" s="16"/>
      <c r="F9" s="12" t="s">
        <v>14</v>
      </c>
      <c r="G9" s="13"/>
      <c r="H9" s="13"/>
      <c r="I9" s="13"/>
      <c r="J9" s="14"/>
    </row>
    <row r="10" spans="2:13" ht="15.75">
      <c r="B10" s="17" t="s">
        <v>15</v>
      </c>
      <c r="C10" s="8"/>
      <c r="D10" s="5"/>
      <c r="F10" s="12" t="s">
        <v>16</v>
      </c>
      <c r="G10" s="13"/>
      <c r="H10" s="13"/>
      <c r="I10" s="13"/>
      <c r="J10" s="14"/>
    </row>
    <row r="11" spans="2:13" ht="15.75">
      <c r="B11" s="18" t="s">
        <v>17</v>
      </c>
      <c r="C11" s="8"/>
      <c r="D11" s="5">
        <v>1012.81</v>
      </c>
      <c r="E11" s="9"/>
      <c r="G11" s="19">
        <f>G7+G8+G9-G10</f>
        <v>19900</v>
      </c>
      <c r="H11" s="19">
        <f>H7+H8+H9-H10</f>
        <v>3582</v>
      </c>
      <c r="I11" s="19">
        <f>SUM(I7:I10)</f>
        <v>23482</v>
      </c>
      <c r="J11" s="20">
        <f>SUM(J7:J10)</f>
        <v>2</v>
      </c>
      <c r="L11" s="9"/>
      <c r="M11" s="21"/>
    </row>
    <row r="12" spans="2:13">
      <c r="B12" s="18" t="s">
        <v>18</v>
      </c>
      <c r="C12" s="8"/>
      <c r="D12" s="5">
        <v>71192.179999999993</v>
      </c>
      <c r="F12" s="22"/>
      <c r="G12" s="22"/>
      <c r="H12" s="22"/>
      <c r="I12" s="22"/>
      <c r="J12" s="22"/>
    </row>
    <row r="13" spans="2:13" ht="18">
      <c r="B13" s="18" t="s">
        <v>19</v>
      </c>
      <c r="C13" s="23"/>
      <c r="D13" s="24">
        <v>0</v>
      </c>
      <c r="E13" s="9"/>
      <c r="F13" s="25" t="s">
        <v>20</v>
      </c>
      <c r="G13" s="22"/>
      <c r="H13" s="22"/>
      <c r="I13" s="22"/>
      <c r="J13" s="22"/>
    </row>
    <row r="14" spans="2:13" ht="19.899999999999999" customHeight="1">
      <c r="B14" s="18" t="s">
        <v>21</v>
      </c>
      <c r="C14" s="8"/>
      <c r="D14" s="5">
        <v>0</v>
      </c>
      <c r="E14" s="9"/>
      <c r="F14" s="22"/>
      <c r="G14" s="22" t="s">
        <v>22</v>
      </c>
      <c r="H14" s="22"/>
      <c r="I14" s="22"/>
    </row>
    <row r="15" spans="2:13" ht="19.899999999999999" customHeight="1">
      <c r="B15" s="18" t="s">
        <v>23</v>
      </c>
      <c r="C15" s="8"/>
      <c r="D15" s="5">
        <v>0</v>
      </c>
      <c r="E15" s="9"/>
      <c r="F15" s="22"/>
      <c r="G15" s="22"/>
      <c r="H15" s="22"/>
      <c r="I15" s="22"/>
    </row>
    <row r="16" spans="2:13" ht="21.6" customHeight="1" thickBot="1">
      <c r="B16" s="18" t="s">
        <v>24</v>
      </c>
      <c r="C16" s="8"/>
      <c r="D16" s="26">
        <v>0</v>
      </c>
      <c r="E16" s="9"/>
      <c r="F16" s="22"/>
      <c r="G16" s="22" t="s">
        <v>25</v>
      </c>
      <c r="H16" s="22"/>
      <c r="I16" s="22"/>
      <c r="J16" s="27"/>
    </row>
    <row r="17" spans="1:13" ht="21.6" customHeight="1">
      <c r="B17" s="17" t="s">
        <v>26</v>
      </c>
      <c r="C17" s="19"/>
      <c r="D17" s="15">
        <f>D8-SUM(D11:D16)</f>
        <v>-68622.989999999991</v>
      </c>
      <c r="E17" s="16"/>
      <c r="F17" s="22"/>
      <c r="G17" s="28"/>
      <c r="H17" s="28"/>
      <c r="I17" s="28"/>
      <c r="J17" s="29"/>
    </row>
    <row r="18" spans="1:13" ht="21" customHeight="1" thickBot="1">
      <c r="B18" s="30" t="s">
        <v>27</v>
      </c>
      <c r="C18" s="31"/>
      <c r="D18" s="32">
        <v>0</v>
      </c>
      <c r="E18" s="16"/>
      <c r="F18" s="33" t="s">
        <v>28</v>
      </c>
      <c r="G18" s="22"/>
      <c r="H18" s="22"/>
      <c r="I18" s="22"/>
      <c r="J18" s="29"/>
    </row>
    <row r="19" spans="1:13" ht="16.5" thickBot="1">
      <c r="B19" s="17" t="s">
        <v>29</v>
      </c>
      <c r="C19" s="34"/>
      <c r="D19" s="5">
        <f>+D17</f>
        <v>-68622.989999999991</v>
      </c>
      <c r="E19" s="16"/>
      <c r="F19" s="22"/>
      <c r="G19" s="22"/>
      <c r="H19" s="22"/>
      <c r="I19" s="22"/>
      <c r="J19" s="29"/>
    </row>
    <row r="20" spans="1:13" ht="17.45" customHeight="1" thickBot="1">
      <c r="B20" s="35"/>
      <c r="C20" s="36"/>
      <c r="D20" s="37"/>
      <c r="E20" s="38"/>
      <c r="F20" s="22"/>
      <c r="G20" s="22"/>
      <c r="H20" s="39"/>
      <c r="I20" s="39"/>
      <c r="J20" s="29"/>
      <c r="M20" s="38">
        <f>SUM(M11:M19)</f>
        <v>0</v>
      </c>
    </row>
    <row r="21" spans="1:13" hidden="1">
      <c r="A21" s="40"/>
      <c r="B21" s="41" t="s">
        <v>5</v>
      </c>
      <c r="C21" s="42"/>
      <c r="D21" s="43"/>
      <c r="E21" s="44" t="s">
        <v>30</v>
      </c>
      <c r="F21" s="44"/>
      <c r="G21" s="22"/>
      <c r="H21" s="22"/>
      <c r="I21" s="22"/>
      <c r="J21" s="22"/>
    </row>
    <row r="22" spans="1:13" ht="7.15" hidden="1" customHeight="1">
      <c r="A22" s="40"/>
      <c r="B22" s="41"/>
      <c r="C22" s="42"/>
      <c r="D22" s="43"/>
      <c r="E22" s="44"/>
      <c r="F22" s="44"/>
      <c r="G22" s="22"/>
      <c r="H22" s="22"/>
      <c r="I22" s="22"/>
      <c r="J22" s="22"/>
    </row>
    <row r="23" spans="1:13" hidden="1">
      <c r="A23" s="40"/>
      <c r="B23" s="41" t="s">
        <v>31</v>
      </c>
      <c r="C23" s="42"/>
      <c r="D23" s="43">
        <f>D16/0.02/1.18</f>
        <v>0</v>
      </c>
      <c r="E23" s="40"/>
      <c r="F23" s="40"/>
    </row>
    <row r="24" spans="1:13" ht="7.15" hidden="1" customHeight="1">
      <c r="A24" s="40"/>
      <c r="B24" s="41"/>
      <c r="C24" s="42"/>
      <c r="D24" s="43"/>
      <c r="E24" s="40"/>
      <c r="F24" s="40"/>
    </row>
    <row r="25" spans="1:13" hidden="1">
      <c r="A25" s="40"/>
      <c r="B25" s="41" t="s">
        <v>32</v>
      </c>
      <c r="C25" s="42"/>
      <c r="D25" s="43">
        <f>(D5-D6)/D5</f>
        <v>1</v>
      </c>
      <c r="E25" s="40"/>
      <c r="F25" s="40"/>
    </row>
    <row r="26" spans="1:13" ht="10.15" hidden="1" customHeight="1" thickBot="1">
      <c r="A26" s="40"/>
      <c r="B26" s="45"/>
      <c r="C26" s="46"/>
      <c r="D26" s="47"/>
      <c r="E26" s="40"/>
      <c r="F26" s="40"/>
    </row>
    <row r="28" spans="1:13">
      <c r="D28" s="21"/>
    </row>
    <row r="29" spans="1:13">
      <c r="D29" s="21"/>
      <c r="F29" s="21"/>
      <c r="G29" s="21"/>
    </row>
    <row r="30" spans="1:13">
      <c r="F30" s="21"/>
    </row>
    <row r="31" spans="1:13">
      <c r="D31" s="9"/>
    </row>
  </sheetData>
  <mergeCells count="3">
    <mergeCell ref="B2:D3"/>
    <mergeCell ref="B4:D4"/>
    <mergeCell ref="B5:C5"/>
  </mergeCells>
  <pageMargins left="0.7" right="0.7" top="0.75" bottom="0.75" header="0.3" footer="0.3"/>
  <pageSetup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opLeftCell="B1" zoomScale="90" zoomScaleNormal="90" zoomScaleSheetLayoutView="85" workbookViewId="0">
      <selection activeCell="F12" sqref="F12:K19"/>
    </sheetView>
  </sheetViews>
  <sheetFormatPr baseColWidth="10" defaultColWidth="11.5" defaultRowHeight="15"/>
  <cols>
    <col min="1" max="2" width="11.5" style="1"/>
    <col min="3" max="3" width="28.75" style="1" customWidth="1"/>
    <col min="4" max="4" width="18.5" style="1" customWidth="1"/>
    <col min="5" max="5" width="3.75" style="1" customWidth="1"/>
    <col min="6" max="6" width="27.625" style="1" customWidth="1"/>
    <col min="7" max="7" width="13.125" style="1" customWidth="1"/>
    <col min="8" max="8" width="12.375" style="1" customWidth="1"/>
    <col min="9" max="9" width="14.5" style="1" customWidth="1"/>
    <col min="10" max="10" width="9.25" style="1" customWidth="1"/>
    <col min="11" max="11" width="15" style="1" customWidth="1"/>
    <col min="12" max="12" width="14.375" style="1" bestFit="1" customWidth="1"/>
    <col min="13" max="13" width="12.875" style="1" bestFit="1" customWidth="1"/>
    <col min="14" max="16384" width="11.5" style="1"/>
  </cols>
  <sheetData>
    <row r="1" spans="2:13" ht="15.75" thickBot="1"/>
    <row r="2" spans="2:13" ht="21.6" customHeight="1">
      <c r="B2" s="53" t="s">
        <v>33</v>
      </c>
      <c r="C2" s="54"/>
      <c r="D2" s="55"/>
    </row>
    <row r="3" spans="2:13" ht="23.45" customHeight="1" thickBot="1">
      <c r="B3" s="56"/>
      <c r="C3" s="57"/>
      <c r="D3" s="58"/>
    </row>
    <row r="4" spans="2:13" ht="15.75">
      <c r="B4" s="59" t="s">
        <v>34</v>
      </c>
      <c r="C4" s="60"/>
      <c r="D4" s="61"/>
      <c r="E4" s="2"/>
      <c r="F4" s="3" t="s">
        <v>2</v>
      </c>
    </row>
    <row r="5" spans="2:13">
      <c r="B5" s="62" t="s">
        <v>3</v>
      </c>
      <c r="C5" s="63"/>
      <c r="D5" s="5">
        <f>+G11</f>
        <v>3000000</v>
      </c>
      <c r="E5" s="6"/>
      <c r="F5" s="7" t="s">
        <v>4</v>
      </c>
    </row>
    <row r="6" spans="2:13">
      <c r="B6" s="4" t="s">
        <v>5</v>
      </c>
      <c r="C6" s="8"/>
      <c r="D6" s="5">
        <f>D5-D7</f>
        <v>1000000</v>
      </c>
      <c r="E6" s="9"/>
      <c r="F6" s="10" t="s">
        <v>6</v>
      </c>
      <c r="G6" s="11" t="s">
        <v>3</v>
      </c>
      <c r="H6" s="11" t="s">
        <v>7</v>
      </c>
      <c r="I6" s="11" t="s">
        <v>8</v>
      </c>
      <c r="J6" s="11" t="s">
        <v>9</v>
      </c>
    </row>
    <row r="7" spans="2:13">
      <c r="B7" s="4" t="s">
        <v>10</v>
      </c>
      <c r="C7" s="8"/>
      <c r="D7" s="5">
        <f>+D8/0.18</f>
        <v>2000000</v>
      </c>
      <c r="E7" s="9"/>
      <c r="F7" s="12" t="s">
        <v>11</v>
      </c>
      <c r="G7" s="48">
        <v>1800000</v>
      </c>
      <c r="H7" s="13">
        <f>1500000*0.18</f>
        <v>270000</v>
      </c>
      <c r="I7" s="13">
        <f>SUM(G7:H7)</f>
        <v>2070000</v>
      </c>
      <c r="J7" s="14">
        <v>65</v>
      </c>
    </row>
    <row r="8" spans="2:13">
      <c r="B8" s="4" t="s">
        <v>12</v>
      </c>
      <c r="C8" s="8"/>
      <c r="D8" s="5">
        <f>+H11</f>
        <v>360000</v>
      </c>
      <c r="F8" s="12" t="s">
        <v>13</v>
      </c>
      <c r="G8" s="13">
        <v>500000</v>
      </c>
      <c r="H8" s="13">
        <f>+G8*0.18</f>
        <v>90000</v>
      </c>
      <c r="I8" s="13">
        <f t="shared" ref="I8:I10" si="0">SUM(G8:H8)</f>
        <v>590000</v>
      </c>
      <c r="J8" s="14">
        <v>45</v>
      </c>
    </row>
    <row r="9" spans="2:13" ht="17.25" customHeight="1">
      <c r="B9" s="4"/>
      <c r="C9" s="8"/>
      <c r="D9" s="15"/>
      <c r="E9" s="16"/>
      <c r="F9" s="12" t="s">
        <v>14</v>
      </c>
      <c r="G9" s="13">
        <v>700000</v>
      </c>
      <c r="H9" s="13"/>
      <c r="I9" s="13">
        <f t="shared" si="0"/>
        <v>700000</v>
      </c>
      <c r="J9" s="14">
        <v>25</v>
      </c>
    </row>
    <row r="10" spans="2:13" ht="15.75">
      <c r="B10" s="17" t="s">
        <v>15</v>
      </c>
      <c r="C10" s="8"/>
      <c r="D10" s="5"/>
      <c r="F10" s="12" t="s">
        <v>16</v>
      </c>
      <c r="G10" s="13"/>
      <c r="H10" s="13"/>
      <c r="I10" s="13">
        <f t="shared" si="0"/>
        <v>0</v>
      </c>
      <c r="J10" s="14"/>
    </row>
    <row r="11" spans="2:13" ht="15.75">
      <c r="B11" s="18" t="s">
        <v>17</v>
      </c>
      <c r="C11" s="8"/>
      <c r="D11" s="5">
        <v>260783.3</v>
      </c>
      <c r="E11" s="9"/>
      <c r="G11" s="19">
        <f>G7+G8+G9-G10</f>
        <v>3000000</v>
      </c>
      <c r="H11" s="19">
        <f>H7+H8+H9-H10</f>
        <v>360000</v>
      </c>
      <c r="I11" s="19">
        <f>SUM(I7:I10)</f>
        <v>3360000</v>
      </c>
      <c r="J11" s="20">
        <f>SUM(J7:J10)</f>
        <v>135</v>
      </c>
      <c r="L11" s="9"/>
      <c r="M11" s="21"/>
    </row>
    <row r="12" spans="2:13">
      <c r="B12" s="18" t="s">
        <v>18</v>
      </c>
      <c r="C12" s="8"/>
      <c r="D12" s="5">
        <v>5500</v>
      </c>
      <c r="F12" s="22"/>
      <c r="G12" s="22"/>
      <c r="H12" s="22"/>
      <c r="I12" s="22"/>
      <c r="J12" s="22"/>
    </row>
    <row r="13" spans="2:13" ht="18">
      <c r="B13" s="18" t="s">
        <v>19</v>
      </c>
      <c r="C13" s="23"/>
      <c r="D13" s="24">
        <v>60000</v>
      </c>
      <c r="E13" s="9"/>
      <c r="F13" s="25" t="s">
        <v>20</v>
      </c>
      <c r="G13" s="22"/>
      <c r="H13" s="22"/>
      <c r="I13" s="22"/>
      <c r="J13" s="22"/>
    </row>
    <row r="14" spans="2:13" ht="19.899999999999999" customHeight="1">
      <c r="B14" s="18" t="s">
        <v>21</v>
      </c>
      <c r="C14" s="8"/>
      <c r="D14" s="5">
        <v>0</v>
      </c>
      <c r="E14" s="9"/>
      <c r="F14" s="22"/>
      <c r="G14" s="22" t="s">
        <v>22</v>
      </c>
      <c r="H14" s="22"/>
      <c r="I14" s="22"/>
    </row>
    <row r="15" spans="2:13" ht="19.899999999999999" customHeight="1">
      <c r="B15" s="18" t="s">
        <v>23</v>
      </c>
      <c r="C15" s="8"/>
      <c r="D15" s="5">
        <v>0</v>
      </c>
      <c r="E15" s="9"/>
      <c r="F15" s="22"/>
      <c r="G15" s="22"/>
      <c r="H15" s="22"/>
      <c r="I15" s="22"/>
    </row>
    <row r="16" spans="2:13" ht="21.6" customHeight="1" thickBot="1">
      <c r="B16" s="18" t="s">
        <v>24</v>
      </c>
      <c r="C16" s="8"/>
      <c r="D16" s="26">
        <v>17200</v>
      </c>
      <c r="E16" s="9"/>
      <c r="F16" s="22"/>
      <c r="G16" s="22" t="s">
        <v>25</v>
      </c>
      <c r="H16" s="22"/>
      <c r="I16" s="22"/>
      <c r="J16" s="27"/>
    </row>
    <row r="17" spans="1:13" ht="21.6" customHeight="1">
      <c r="B17" s="17" t="s">
        <v>26</v>
      </c>
      <c r="C17" s="19"/>
      <c r="D17" s="15">
        <f>D8-SUM(D11:D16)</f>
        <v>16516.700000000012</v>
      </c>
      <c r="E17" s="16"/>
      <c r="F17" s="22"/>
      <c r="G17" s="28"/>
      <c r="H17" s="28"/>
      <c r="I17" s="28"/>
      <c r="J17" s="29"/>
    </row>
    <row r="18" spans="1:13" ht="21" customHeight="1" thickBot="1">
      <c r="B18" s="30" t="s">
        <v>27</v>
      </c>
      <c r="C18" s="31"/>
      <c r="D18" s="32">
        <v>33201</v>
      </c>
      <c r="E18" s="16"/>
      <c r="F18" s="33" t="s">
        <v>28</v>
      </c>
      <c r="G18" s="22"/>
      <c r="H18" s="22"/>
      <c r="I18" s="22"/>
      <c r="J18" s="29"/>
    </row>
    <row r="19" spans="1:13" ht="16.5" thickBot="1">
      <c r="B19" s="17" t="s">
        <v>29</v>
      </c>
      <c r="C19" s="34"/>
      <c r="D19" s="5">
        <f>D17+D18</f>
        <v>49717.700000000012</v>
      </c>
      <c r="E19" s="16"/>
      <c r="F19" s="22"/>
      <c r="G19" s="22"/>
      <c r="H19" s="22"/>
      <c r="I19" s="22"/>
      <c r="J19" s="29"/>
    </row>
    <row r="20" spans="1:13" ht="17.45" customHeight="1" thickBot="1">
      <c r="B20" s="35"/>
      <c r="C20" s="36"/>
      <c r="D20" s="37"/>
      <c r="E20" s="38"/>
      <c r="F20" s="22"/>
      <c r="G20" s="22"/>
      <c r="H20" s="39"/>
      <c r="I20" s="39"/>
      <c r="J20" s="29"/>
      <c r="M20" s="38">
        <f>SUM(M11:M19)</f>
        <v>0</v>
      </c>
    </row>
    <row r="21" spans="1:13" hidden="1">
      <c r="A21" s="40"/>
      <c r="B21" s="41" t="s">
        <v>5</v>
      </c>
      <c r="C21" s="42"/>
      <c r="D21" s="43"/>
      <c r="E21" s="44" t="s">
        <v>30</v>
      </c>
      <c r="F21" s="44"/>
      <c r="G21" s="22"/>
      <c r="H21" s="22"/>
      <c r="I21" s="22"/>
      <c r="J21" s="22"/>
    </row>
    <row r="22" spans="1:13" ht="7.15" hidden="1" customHeight="1">
      <c r="A22" s="40"/>
      <c r="B22" s="41"/>
      <c r="C22" s="42"/>
      <c r="D22" s="43"/>
      <c r="E22" s="44"/>
      <c r="F22" s="44"/>
      <c r="G22" s="22"/>
      <c r="H22" s="22"/>
      <c r="I22" s="22"/>
      <c r="J22" s="22"/>
    </row>
    <row r="23" spans="1:13" hidden="1">
      <c r="A23" s="40"/>
      <c r="B23" s="41" t="s">
        <v>31</v>
      </c>
      <c r="C23" s="42"/>
      <c r="D23" s="43">
        <f>D16/0.02/1.18</f>
        <v>728813.55932203389</v>
      </c>
      <c r="E23" s="40"/>
      <c r="F23" s="40"/>
    </row>
    <row r="24" spans="1:13" ht="7.15" hidden="1" customHeight="1">
      <c r="A24" s="40"/>
      <c r="B24" s="41"/>
      <c r="C24" s="42"/>
      <c r="D24" s="43"/>
      <c r="E24" s="40"/>
      <c r="F24" s="40"/>
    </row>
    <row r="25" spans="1:13" hidden="1">
      <c r="A25" s="40"/>
      <c r="B25" s="41" t="s">
        <v>32</v>
      </c>
      <c r="C25" s="42"/>
      <c r="D25" s="43">
        <f>(D5-D6)/D5</f>
        <v>0.66666666666666663</v>
      </c>
      <c r="E25" s="40"/>
      <c r="F25" s="40"/>
    </row>
    <row r="26" spans="1:13" ht="10.15" hidden="1" customHeight="1" thickBot="1">
      <c r="A26" s="40"/>
      <c r="B26" s="45"/>
      <c r="C26" s="46"/>
      <c r="D26" s="47"/>
      <c r="E26" s="40"/>
      <c r="F26" s="40"/>
    </row>
    <row r="27" spans="1:13">
      <c r="C27" s="50">
        <v>0.1</v>
      </c>
      <c r="D27" s="21">
        <f>D19*0.1</f>
        <v>4971.7700000000013</v>
      </c>
    </row>
    <row r="28" spans="1:13">
      <c r="C28" s="51">
        <v>1.0999999999999999E-2</v>
      </c>
      <c r="D28" s="21">
        <f>D19*C28</f>
        <v>546.89470000000006</v>
      </c>
    </row>
    <row r="29" spans="1:13" ht="15.75">
      <c r="D29" s="52">
        <f>D19+D27+D28</f>
        <v>55236.364700000013</v>
      </c>
      <c r="F29" s="21"/>
      <c r="G29" s="21"/>
    </row>
    <row r="30" spans="1:13">
      <c r="F30" s="21"/>
    </row>
    <row r="31" spans="1:13">
      <c r="D31" s="9"/>
    </row>
  </sheetData>
  <mergeCells count="3">
    <mergeCell ref="B2:D3"/>
    <mergeCell ref="B4:D4"/>
    <mergeCell ref="B5:C5"/>
  </mergeCells>
  <pageMargins left="0.7" right="0.7" top="0.75" bottom="0.75" header="0.3" footer="0.3"/>
  <pageSetup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5"/>
  <sheetViews>
    <sheetView tabSelected="1" workbookViewId="0">
      <selection activeCell="F3" sqref="F3"/>
    </sheetView>
  </sheetViews>
  <sheetFormatPr baseColWidth="10" defaultColWidth="11.5" defaultRowHeight="15"/>
  <cols>
    <col min="1" max="2" width="11.5" style="1"/>
    <col min="3" max="3" width="28.75" style="1" customWidth="1"/>
    <col min="4" max="4" width="17.5" style="1" customWidth="1"/>
    <col min="5" max="5" width="11.5" style="1"/>
    <col min="6" max="6" width="16" style="1" customWidth="1"/>
    <col min="7" max="7" width="15.5" style="1" customWidth="1"/>
    <col min="8" max="8" width="14" style="1" customWidth="1"/>
    <col min="9" max="11" width="11.5" style="1"/>
    <col min="12" max="12" width="12.875" style="1" bestFit="1" customWidth="1"/>
    <col min="13" max="16384" width="11.5" style="1"/>
  </cols>
  <sheetData>
    <row r="1" spans="2:13" ht="15.75" thickBot="1"/>
    <row r="2" spans="2:13">
      <c r="B2" s="64" t="s">
        <v>33</v>
      </c>
      <c r="C2" s="65"/>
      <c r="D2" s="66"/>
    </row>
    <row r="3" spans="2:13" ht="15.75" thickBot="1">
      <c r="B3" s="67"/>
      <c r="C3" s="68"/>
      <c r="D3" s="69"/>
    </row>
    <row r="4" spans="2:13" ht="15.75" thickBot="1">
      <c r="B4" s="91" t="s">
        <v>34</v>
      </c>
      <c r="C4" s="92"/>
      <c r="D4" s="93"/>
      <c r="E4" s="2"/>
      <c r="F4" s="3" t="s">
        <v>2</v>
      </c>
    </row>
    <row r="5" spans="2:13">
      <c r="B5" s="94" t="s">
        <v>3</v>
      </c>
      <c r="C5" s="95"/>
      <c r="D5" s="89">
        <f>+G11</f>
        <v>77220</v>
      </c>
      <c r="E5" s="6"/>
      <c r="F5" s="7" t="s">
        <v>35</v>
      </c>
    </row>
    <row r="6" spans="2:13">
      <c r="B6" s="49" t="s">
        <v>5</v>
      </c>
      <c r="C6" s="77"/>
      <c r="D6" s="5">
        <f>+D5-D7</f>
        <v>3877.7777777777665</v>
      </c>
      <c r="E6" s="9"/>
      <c r="F6" s="10" t="s">
        <v>6</v>
      </c>
      <c r="G6" s="11" t="s">
        <v>3</v>
      </c>
      <c r="H6" s="11" t="s">
        <v>7</v>
      </c>
      <c r="I6" s="11" t="s">
        <v>36</v>
      </c>
      <c r="J6" s="11" t="s">
        <v>9</v>
      </c>
    </row>
    <row r="7" spans="2:13">
      <c r="B7" s="49" t="s">
        <v>10</v>
      </c>
      <c r="C7" s="77"/>
      <c r="D7" s="5">
        <f>+D8/0.18</f>
        <v>73342.222222222234</v>
      </c>
      <c r="E7" s="9"/>
      <c r="F7" s="12" t="s">
        <v>11</v>
      </c>
      <c r="G7" s="13">
        <v>76100</v>
      </c>
      <c r="H7" s="13">
        <v>13000</v>
      </c>
      <c r="I7" s="13">
        <f>SUM(G7:H7)</f>
        <v>89100</v>
      </c>
      <c r="J7" s="70">
        <v>3</v>
      </c>
    </row>
    <row r="8" spans="2:13">
      <c r="B8" s="49" t="s">
        <v>12</v>
      </c>
      <c r="C8" s="77"/>
      <c r="D8" s="5">
        <f>+H11</f>
        <v>13201.6</v>
      </c>
      <c r="F8" s="12" t="s">
        <v>13</v>
      </c>
      <c r="G8" s="13">
        <f>+G20</f>
        <v>0</v>
      </c>
      <c r="H8" s="13"/>
      <c r="I8" s="13">
        <f>SUM(G8:H8)</f>
        <v>0</v>
      </c>
      <c r="J8" s="70">
        <f>+J20</f>
        <v>0</v>
      </c>
    </row>
    <row r="9" spans="2:13" ht="15.75">
      <c r="B9" s="49"/>
      <c r="C9" s="77"/>
      <c r="D9" s="15"/>
      <c r="E9" s="16"/>
      <c r="F9" s="12" t="s">
        <v>37</v>
      </c>
      <c r="G9" s="13">
        <v>1120</v>
      </c>
      <c r="H9" s="13">
        <f>+G9*0.18</f>
        <v>201.6</v>
      </c>
      <c r="I9" s="13">
        <f>SUM(G9:H9)</f>
        <v>1321.6</v>
      </c>
      <c r="J9" s="70">
        <v>1</v>
      </c>
    </row>
    <row r="10" spans="2:13" ht="15.75">
      <c r="B10" s="17" t="s">
        <v>15</v>
      </c>
      <c r="C10" s="77"/>
      <c r="D10" s="5"/>
      <c r="F10" s="12" t="s">
        <v>16</v>
      </c>
      <c r="G10" s="13"/>
      <c r="H10" s="13"/>
      <c r="I10" s="13">
        <f t="shared" ref="I10" si="0">+H10</f>
        <v>0</v>
      </c>
      <c r="J10" s="70"/>
    </row>
    <row r="11" spans="2:13" ht="15.75">
      <c r="B11" s="18" t="s">
        <v>17</v>
      </c>
      <c r="C11" s="77"/>
      <c r="D11" s="5">
        <v>1956.2</v>
      </c>
      <c r="E11" s="9"/>
      <c r="G11" s="71">
        <f>G7+G8+G9-G10</f>
        <v>77220</v>
      </c>
      <c r="H11" s="71">
        <f>H7+H8+H9-H10</f>
        <v>13201.6</v>
      </c>
      <c r="I11" s="71">
        <f>SUM(I7:I10)</f>
        <v>90421.6</v>
      </c>
      <c r="J11" s="72">
        <f>SUM(J7:J10)</f>
        <v>4</v>
      </c>
      <c r="M11" s="21"/>
    </row>
    <row r="12" spans="2:13">
      <c r="B12" s="18" t="s">
        <v>18</v>
      </c>
      <c r="C12" s="77"/>
      <c r="D12" s="5">
        <v>20684.68</v>
      </c>
      <c r="F12" s="22"/>
      <c r="G12" s="22"/>
      <c r="H12" s="22"/>
      <c r="I12" s="22"/>
    </row>
    <row r="13" spans="2:13">
      <c r="B13" s="18" t="s">
        <v>19</v>
      </c>
      <c r="C13" s="73"/>
      <c r="D13" s="24"/>
      <c r="E13" s="74"/>
      <c r="F13" s="75"/>
      <c r="G13" s="75"/>
      <c r="H13" s="75"/>
      <c r="I13" s="75"/>
      <c r="J13" s="76"/>
      <c r="K13" s="76"/>
    </row>
    <row r="14" spans="2:13">
      <c r="B14" s="18" t="s">
        <v>21</v>
      </c>
      <c r="C14" s="77"/>
      <c r="D14" s="5">
        <f>+D8</f>
        <v>13201.6</v>
      </c>
      <c r="E14" s="74"/>
      <c r="F14" s="23"/>
      <c r="G14" s="23"/>
      <c r="H14" s="23"/>
      <c r="I14" s="23"/>
      <c r="J14" s="23"/>
      <c r="K14" s="84"/>
    </row>
    <row r="15" spans="2:13" ht="16.5" thickBot="1">
      <c r="B15" s="18" t="s">
        <v>24</v>
      </c>
      <c r="C15" s="77"/>
      <c r="D15" s="26"/>
      <c r="E15" s="74"/>
      <c r="F15" s="96" t="s">
        <v>20</v>
      </c>
      <c r="G15" s="23"/>
      <c r="H15" s="23"/>
      <c r="I15" s="23"/>
      <c r="J15" s="23"/>
      <c r="K15" s="84"/>
    </row>
    <row r="16" spans="2:13" ht="15.75">
      <c r="B16" s="17" t="s">
        <v>26</v>
      </c>
      <c r="C16" s="78"/>
      <c r="D16" s="15">
        <f>D8-SUM(D11:D15)</f>
        <v>-22640.880000000005</v>
      </c>
      <c r="E16" s="79"/>
      <c r="F16" s="23"/>
      <c r="G16" s="23" t="s">
        <v>22</v>
      </c>
      <c r="H16" s="23"/>
      <c r="I16" s="23"/>
      <c r="J16" s="84"/>
      <c r="K16" s="84"/>
    </row>
    <row r="17" spans="2:11" ht="16.5" thickBot="1">
      <c r="B17" s="30" t="s">
        <v>27</v>
      </c>
      <c r="C17" s="31"/>
      <c r="D17" s="32"/>
      <c r="E17" s="79"/>
      <c r="F17" s="23"/>
      <c r="G17" s="23"/>
      <c r="H17" s="23"/>
      <c r="I17" s="23"/>
      <c r="J17" s="84"/>
      <c r="K17" s="84"/>
    </row>
    <row r="18" spans="2:11" ht="15.75">
      <c r="B18" s="80" t="s">
        <v>29</v>
      </c>
      <c r="C18" s="81"/>
      <c r="D18" s="89">
        <f>+D16</f>
        <v>-22640.880000000005</v>
      </c>
      <c r="E18" s="79"/>
      <c r="F18" s="23"/>
      <c r="G18" s="23" t="s">
        <v>25</v>
      </c>
      <c r="H18" s="23"/>
      <c r="I18" s="23"/>
      <c r="J18" s="97"/>
      <c r="K18" s="84"/>
    </row>
    <row r="19" spans="2:11">
      <c r="B19" s="82"/>
      <c r="C19" s="73"/>
      <c r="D19" s="5"/>
      <c r="E19" s="83"/>
      <c r="F19" s="23"/>
      <c r="G19" s="98"/>
      <c r="H19" s="98"/>
      <c r="I19" s="98"/>
      <c r="J19" s="99"/>
      <c r="K19" s="84"/>
    </row>
    <row r="20" spans="2:11" ht="15.75">
      <c r="B20" s="49" t="s">
        <v>5</v>
      </c>
      <c r="C20" s="90"/>
      <c r="D20" s="5">
        <f>D5-D8/0.18</f>
        <v>3877.7777777777665</v>
      </c>
      <c r="E20" s="75"/>
      <c r="F20" s="96" t="s">
        <v>38</v>
      </c>
      <c r="G20" s="23"/>
      <c r="H20" s="23"/>
      <c r="I20" s="23"/>
      <c r="J20" s="99"/>
      <c r="K20" s="84"/>
    </row>
    <row r="21" spans="2:11">
      <c r="B21" s="49"/>
      <c r="C21" s="90"/>
      <c r="D21" s="5"/>
      <c r="E21" s="75"/>
      <c r="F21" s="23"/>
      <c r="G21" s="23"/>
      <c r="H21" s="23"/>
      <c r="I21" s="23"/>
      <c r="J21" s="99"/>
      <c r="K21" s="84"/>
    </row>
    <row r="22" spans="2:11">
      <c r="B22" s="49" t="s">
        <v>31</v>
      </c>
      <c r="C22" s="90"/>
      <c r="D22" s="5">
        <f>D15/0.02/1.18</f>
        <v>0</v>
      </c>
      <c r="E22" s="76"/>
      <c r="F22" s="76"/>
      <c r="G22" s="76"/>
      <c r="H22" s="76"/>
      <c r="I22" s="76"/>
      <c r="J22" s="76"/>
      <c r="K22" s="76"/>
    </row>
    <row r="23" spans="2:11">
      <c r="B23" s="49"/>
      <c r="C23" s="90"/>
      <c r="D23" s="5"/>
      <c r="E23" s="76"/>
      <c r="F23" s="76"/>
      <c r="G23" s="76"/>
      <c r="H23" s="76"/>
      <c r="I23" s="76"/>
      <c r="J23" s="76"/>
      <c r="K23" s="76"/>
    </row>
    <row r="24" spans="2:11">
      <c r="B24" s="49" t="s">
        <v>32</v>
      </c>
      <c r="C24" s="90"/>
      <c r="D24" s="5">
        <f>(D5-D6)/D5*100</f>
        <v>94.978272756050558</v>
      </c>
      <c r="E24" s="85"/>
      <c r="F24" s="76"/>
      <c r="G24" s="76"/>
      <c r="H24" s="76"/>
      <c r="I24" s="76"/>
      <c r="J24" s="76"/>
      <c r="K24" s="76"/>
    </row>
    <row r="25" spans="2:11" ht="15.75" thickBot="1">
      <c r="B25" s="86"/>
      <c r="C25" s="87"/>
      <c r="D25" s="88"/>
    </row>
  </sheetData>
  <mergeCells count="3">
    <mergeCell ref="B2:D3"/>
    <mergeCell ref="B4:D4"/>
    <mergeCell ref="B5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CUADRE ITBIS- Febrero 2025</vt:lpstr>
      <vt:lpstr>CUADRE ITBIS- Mayo 2025</vt:lpstr>
      <vt:lpstr>Cuadre Itbis</vt:lpstr>
      <vt:lpstr>'CUADRE ITBIS- Febrero 2025'!Área_de_impresión</vt:lpstr>
      <vt:lpstr>'CUADRE ITBIS- Mayo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Samboy</dc:creator>
  <cp:lastModifiedBy>Contadora</cp:lastModifiedBy>
  <cp:lastPrinted>2025-05-20T04:00:46Z</cp:lastPrinted>
  <dcterms:created xsi:type="dcterms:W3CDTF">2025-04-05T01:16:25Z</dcterms:created>
  <dcterms:modified xsi:type="dcterms:W3CDTF">2026-01-30T20:57:06Z</dcterms:modified>
</cp:coreProperties>
</file>